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lark County Today\Photos\Web used\Andi's ADJ Photos\"/>
    </mc:Choice>
  </mc:AlternateContent>
  <xr:revisionPtr revIDLastSave="0" documentId="8_{7CE4A5D3-FCED-40DF-A757-29CEC2A1048A}" xr6:coauthVersionLast="28" xr6:coauthVersionMax="28" xr10:uidLastSave="{00000000-0000-0000-0000-000000000000}"/>
  <bookViews>
    <workbookView xWindow="0" yWindow="0" windowWidth="16380" windowHeight="8196" tabRatio="500" xr2:uid="{00000000-000D-0000-FFFF-FFFF00000000}"/>
  </bookViews>
  <sheets>
    <sheet name="Sheet1" sheetId="1" r:id="rId1"/>
  </sheets>
  <calcPr calcId="171027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D29" i="1" l="1"/>
  <c r="D28" i="1"/>
  <c r="D24" i="1"/>
  <c r="C24" i="1"/>
  <c r="D23" i="1"/>
  <c r="C23" i="1"/>
  <c r="C22" i="1"/>
  <c r="D21" i="1"/>
  <c r="C21" i="1"/>
  <c r="C20" i="1"/>
  <c r="C19" i="1"/>
  <c r="D18" i="1"/>
  <c r="C18" i="1"/>
  <c r="D17" i="1"/>
  <c r="C17" i="1"/>
  <c r="C16" i="1"/>
  <c r="D15" i="1"/>
  <c r="C15" i="1"/>
  <c r="D14" i="1"/>
  <c r="C14" i="1"/>
  <c r="C13" i="1"/>
  <c r="D12" i="1"/>
  <c r="C12" i="1"/>
  <c r="C11" i="1"/>
  <c r="D10" i="1"/>
  <c r="C10" i="1"/>
  <c r="D9" i="1"/>
  <c r="C9" i="1"/>
  <c r="C8" i="1"/>
  <c r="C7" i="1"/>
  <c r="D7" i="1" s="1"/>
  <c r="E7" i="1" s="1"/>
  <c r="D6" i="1"/>
  <c r="E6" i="1" s="1"/>
  <c r="C6" i="1"/>
  <c r="D3" i="1"/>
  <c r="D19" i="1" s="1"/>
  <c r="C31" i="1" l="1"/>
  <c r="E29" i="1"/>
  <c r="D22" i="1"/>
  <c r="D26" i="1"/>
  <c r="D13" i="1"/>
  <c r="E3" i="1"/>
  <c r="D8" i="1"/>
  <c r="D31" i="1" s="1"/>
  <c r="D32" i="1" s="1"/>
  <c r="D16" i="1"/>
  <c r="D11" i="1"/>
  <c r="E26" i="1" l="1"/>
  <c r="E22" i="1"/>
  <c r="E16" i="1"/>
  <c r="E8" i="1"/>
  <c r="E13" i="1"/>
  <c r="E24" i="1"/>
  <c r="E18" i="1"/>
  <c r="E10" i="1"/>
  <c r="E14" i="1"/>
  <c r="E21" i="1"/>
  <c r="E15" i="1"/>
  <c r="E12" i="1"/>
  <c r="E17" i="1"/>
  <c r="E11" i="1"/>
  <c r="E23" i="1"/>
  <c r="E9" i="1"/>
  <c r="E19" i="1"/>
  <c r="E31" i="1" l="1"/>
  <c r="E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20" authorId="0" shapeId="0" xr:uid="{00000000-0006-0000-0000-000001000000}">
      <text>
        <r>
          <rPr>
            <sz val="10"/>
            <rFont val="Arial"/>
            <family val="2"/>
            <charset val="1"/>
          </rPr>
          <t>Historically a levy was a fixed number of dollars for a fixed period of time (usually 3 or 4 years). The cost was spread over all properties. Thus, if values went up the “millage rate” (cost per $1000 of assessed value would decline. That ends in 2018.</t>
        </r>
      </text>
    </comment>
    <comment ref="B26" authorId="0" shapeId="0" xr:uid="{00000000-0006-0000-0000-000002000000}">
      <text>
        <r>
          <rPr>
            <sz val="10"/>
            <rFont val="Arial"/>
            <family val="2"/>
            <charset val="1"/>
          </rPr>
          <t>Starting in 2019 the “new” levy takes effect. It is based on assessed value where the old Maintenance &amp; Operations Levy was a fixed amount that was spread across all properties</t>
        </r>
      </text>
    </comment>
    <comment ref="E29" authorId="0" shapeId="0" xr:uid="{00000000-0006-0000-0000-000003000000}">
      <text>
        <r>
          <rPr>
            <sz val="10"/>
            <rFont val="Arial"/>
            <family val="2"/>
            <charset val="1"/>
          </rPr>
          <t xml:space="preserve">This assumes assessed values go up by the % in B3 which reduces the millage since the amount is fixed. This reduces the taxes per property
</t>
        </r>
      </text>
    </comment>
  </commentList>
</comments>
</file>

<file path=xl/sharedStrings.xml><?xml version="1.0" encoding="utf-8"?>
<sst xmlns="http://schemas.openxmlformats.org/spreadsheetml/2006/main" count="43" uniqueCount="43">
  <si>
    <t>Battle Ground School District 2018 – 2019 – 2020 Property Tax Estimator</t>
  </si>
  <si>
    <t>Assessed Value (increase/yr)</t>
  </si>
  <si>
    <t>Green Fields changeable</t>
  </si>
  <si>
    <t>Taxing District</t>
  </si>
  <si>
    <t>Rate</t>
  </si>
  <si>
    <t>2018 Taxes</t>
  </si>
  <si>
    <t>2019 Taxes</t>
  </si>
  <si>
    <t>2020 Taxes</t>
  </si>
  <si>
    <t>County General (1% max inc per year)</t>
  </si>
  <si>
    <t>Cnmty Gen ADREF (1% max inc per year)</t>
  </si>
  <si>
    <t>Dev Disability</t>
  </si>
  <si>
    <t>Mental Hlth</t>
  </si>
  <si>
    <t>Vet Asst</t>
  </si>
  <si>
    <t>Roads</t>
  </si>
  <si>
    <t>Roads ADREF</t>
  </si>
  <si>
    <t>Roads Diversion</t>
  </si>
  <si>
    <t>Conserv Futures ADREF</t>
  </si>
  <si>
    <t>Conserv Futures</t>
  </si>
  <si>
    <t>Fire District</t>
  </si>
  <si>
    <t>FT Van Library</t>
  </si>
  <si>
    <t>FT Van Lib ADREF</t>
  </si>
  <si>
    <t>Battle Ground SD Debt Srvc</t>
  </si>
  <si>
    <t>Battle Ground SD M&amp;O Levy</t>
  </si>
  <si>
    <t>Battle Ground SD M&amp;O ADREF</t>
  </si>
  <si>
    <t>State Schools Part 1</t>
  </si>
  <si>
    <t>State Schools Part 2</t>
  </si>
  <si>
    <t>Fire Dist #11 ADREF</t>
  </si>
  <si>
    <t>School Levy at $1.50/$1000 starting 2019</t>
  </si>
  <si>
    <t>$0.33/$1000 1x credit (2019) back up in 2020</t>
  </si>
  <si>
    <t>BGSD Bond at $0.93/$1000 (per BGSD 2019)</t>
  </si>
  <si>
    <t>Total</t>
  </si>
  <si>
    <t>Change to prior year</t>
  </si>
  <si>
    <t>Where rates decline based on assessed value increase those have been applied by year</t>
  </si>
  <si>
    <t>Assumptions &amp; Analysis</t>
  </si>
  <si>
    <t>1) Assessed values increase 10% per year to match the prior 3 years through 2020</t>
  </si>
  <si>
    <t>2) The BGSD bond amount is fixed. Thus assessed value increase reduces the millage rate per $1000 by the same rate as the increase (10%). See Cell E29.</t>
  </si>
  <si>
    <t>3) North County taxes may be higher due to their fire district – users can adjust their fire rate</t>
  </si>
  <si>
    <t>4) City taxes are not included</t>
  </si>
  <si>
    <t>5) This is an estimate and every effort has been made to use correct numbers</t>
  </si>
  <si>
    <t>6) The user can change the assessed value rate; assessed value and school levy</t>
  </si>
  <si>
    <t>Line 20 (BG M&amp;O Levy) is replaced with Line 26 starting in 2019 and beyond. More state money from (lines 22 and 23) led to a reduction in the levy to a maximum of $1.50/$1000 of assessed value</t>
  </si>
  <si>
    <t>Why has the M&amp;O Levy changed from 2018 to 2019 and beyond? It’s the legislatures response to the McCleary decision requiring increase school funding</t>
  </si>
  <si>
    <t>Information about the impact of fire levies and others can be found at: http://www.columbian.com/news/2018/feb/14/clark-county-assessor-most-will-see-higher-property-tax-bill/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</si>
</sst>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[$$-409]#,##0.00;[Red]\-[$$-409]#,##0.00"/>
    <numFmt numFmtId="166" formatCode="[$$-409]#,##0.\-\-;[Red]\-[$$-409]#,##0.\-\-"/>
  </numFmts>
  <fonts count="5" x14ac:knownFonts="1"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color rgb="FFCE181E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0000FF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FFFF99"/>
        <bgColor rgb="FFFFFF66"/>
      </patternFill>
    </fill>
    <fill>
      <patternFill patternType="solid">
        <fgColor rgb="FFFFFF66"/>
        <bgColor rgb="FFFFFF99"/>
      </patternFill>
    </fill>
    <fill>
      <patternFill patternType="solid">
        <fgColor rgb="FFCCFF66"/>
        <bgColor rgb="FFFFFF66"/>
      </patternFill>
    </fill>
    <fill>
      <patternFill patternType="solid">
        <fgColor rgb="FF00FFFF"/>
        <bgColor rgb="FF00FFFF"/>
      </patternFill>
    </fill>
    <fill>
      <patternFill patternType="solid">
        <fgColor rgb="FFCCCCCC"/>
        <bgColor rgb="FFDDDDDD"/>
      </patternFill>
    </fill>
    <fill>
      <patternFill patternType="solid">
        <fgColor rgb="FFEEEEEE"/>
        <bgColor rgb="FFDDDDDD"/>
      </patternFill>
    </fill>
    <fill>
      <patternFill patternType="solid">
        <fgColor rgb="FFDDDDDD"/>
        <bgColor rgb="FFEEEEEE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6" borderId="4" xfId="0" applyFont="1" applyFill="1" applyBorder="1" applyAlignment="1">
      <alignment wrapText="1"/>
    </xf>
    <xf numFmtId="0" fontId="0" fillId="8" borderId="4" xfId="0" applyFont="1" applyFill="1" applyBorder="1" applyAlignment="1">
      <alignment wrapText="1"/>
    </xf>
    <xf numFmtId="0" fontId="0" fillId="7" borderId="9" xfId="0" applyFont="1" applyFill="1" applyBorder="1" applyAlignment="1">
      <alignment horizontal="left"/>
    </xf>
    <xf numFmtId="0" fontId="0" fillId="7" borderId="8" xfId="0" applyFont="1" applyFill="1" applyBorder="1" applyAlignment="1">
      <alignment horizontal="left"/>
    </xf>
    <xf numFmtId="49" fontId="0" fillId="7" borderId="8" xfId="0" applyNumberFormat="1" applyFont="1" applyFill="1" applyBorder="1" applyAlignment="1">
      <alignment horizontal="left" wrapText="1"/>
    </xf>
    <xf numFmtId="49" fontId="0" fillId="7" borderId="8" xfId="0" applyNumberFormat="1" applyFont="1" applyFill="1" applyBorder="1" applyAlignment="1">
      <alignment horizontal="left"/>
    </xf>
    <xf numFmtId="49" fontId="1" fillId="7" borderId="1" xfId="0" applyNumberFormat="1" applyFont="1" applyFill="1" applyBorder="1"/>
    <xf numFmtId="0" fontId="1" fillId="5" borderId="3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3" borderId="4" xfId="0" applyFont="1" applyFill="1" applyBorder="1" applyAlignment="1">
      <alignment horizontal="center"/>
    </xf>
    <xf numFmtId="164" fontId="1" fillId="4" borderId="4" xfId="0" applyNumberFormat="1" applyFont="1" applyFill="1" applyBorder="1" applyProtection="1">
      <protection locked="0"/>
    </xf>
    <xf numFmtId="165" fontId="1" fillId="4" borderId="4" xfId="0" applyNumberFormat="1" applyFont="1" applyFill="1" applyBorder="1" applyProtection="1">
      <protection locked="0"/>
    </xf>
    <xf numFmtId="165" fontId="0" fillId="0" borderId="0" xfId="0" applyNumberFormat="1"/>
    <xf numFmtId="165" fontId="0" fillId="0" borderId="3" xfId="0" applyNumberFormat="1" applyBorder="1"/>
    <xf numFmtId="0" fontId="0" fillId="4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4" xfId="0" applyFont="1" applyFill="1" applyBorder="1" applyAlignment="1">
      <alignment horizontal="center"/>
    </xf>
    <xf numFmtId="0" fontId="0" fillId="5" borderId="0" xfId="0" applyFill="1"/>
    <xf numFmtId="0" fontId="1" fillId="4" borderId="4" xfId="0" applyFont="1" applyFill="1" applyBorder="1" applyProtection="1">
      <protection locked="0"/>
    </xf>
    <xf numFmtId="165" fontId="0" fillId="6" borderId="0" xfId="0" applyNumberFormat="1" applyFill="1"/>
    <xf numFmtId="165" fontId="0" fillId="6" borderId="3" xfId="0" applyNumberFormat="1" applyFill="1" applyBorder="1"/>
    <xf numFmtId="0" fontId="0" fillId="0" borderId="2" xfId="0" applyBorder="1" applyAlignment="1">
      <alignment horizontal="right"/>
    </xf>
    <xf numFmtId="0" fontId="0" fillId="6" borderId="0" xfId="0" applyFill="1"/>
    <xf numFmtId="166" fontId="2" fillId="0" borderId="0" xfId="0" applyNumberFormat="1" applyFont="1"/>
    <xf numFmtId="0" fontId="0" fillId="6" borderId="3" xfId="0" applyFill="1" applyBorder="1"/>
    <xf numFmtId="2" fontId="0" fillId="0" borderId="0" xfId="0" applyNumberFormat="1"/>
    <xf numFmtId="2" fontId="0" fillId="0" borderId="3" xfId="0" applyNumberFormat="1" applyBorder="1"/>
    <xf numFmtId="0" fontId="0" fillId="0" borderId="5" xfId="0" applyFont="1" applyBorder="1" applyAlignment="1">
      <alignment horizontal="right"/>
    </xf>
    <xf numFmtId="0" fontId="0" fillId="0" borderId="6" xfId="0" applyBorder="1"/>
    <xf numFmtId="0" fontId="0" fillId="6" borderId="6" xfId="0" applyFill="1" applyBorder="1"/>
    <xf numFmtId="4" fontId="2" fillId="0" borderId="6" xfId="0" applyNumberFormat="1" applyFont="1" applyBorder="1"/>
    <xf numFmtId="4" fontId="3" fillId="0" borderId="7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EEEEEE"/>
      <rgbColor rgb="FFCE181E"/>
      <rgbColor rgb="FF00FF00"/>
      <rgbColor rgb="FF0000FF"/>
      <rgbColor rgb="FFFFFF66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66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182880</xdr:colOff>
      <xdr:row>43</xdr:row>
      <xdr:rowOff>144780</xdr:rowOff>
    </xdr:to>
    <xdr:sp macro="" textlink="">
      <xdr:nvSpPr>
        <xdr:cNvPr id="1030" name="shapetype_202" hidden="1">
          <a:extLst>
            <a:ext uri="{FF2B5EF4-FFF2-40B4-BE49-F238E27FC236}">
              <a16:creationId xmlns:a16="http://schemas.microsoft.com/office/drawing/2014/main" id="{2DDDE6C5-722E-4B5A-893D-DAD069285EA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182880</xdr:colOff>
      <xdr:row>43</xdr:row>
      <xdr:rowOff>144780</xdr:rowOff>
    </xdr:to>
    <xdr:sp macro="" textlink="">
      <xdr:nvSpPr>
        <xdr:cNvPr id="1028" name="shapetype_202" hidden="1">
          <a:extLst>
            <a:ext uri="{FF2B5EF4-FFF2-40B4-BE49-F238E27FC236}">
              <a16:creationId xmlns:a16="http://schemas.microsoft.com/office/drawing/2014/main" id="{14AC7E20-38F9-4AF8-92A4-7791DC3EB7C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182880</xdr:colOff>
      <xdr:row>43</xdr:row>
      <xdr:rowOff>144780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E128AC66-0148-451E-AD05-2AF074BF463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hyperlink" Target="http://www.columbian.com/news/2018/feb/14/clark-county-assessor-most-will-see-higher-property-tax-bill/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6"/>
  <sheetViews>
    <sheetView tabSelected="1" zoomScaleNormal="100" workbookViewId="0">
      <selection activeCell="G20" sqref="G20"/>
    </sheetView>
  </sheetViews>
  <sheetFormatPr defaultRowHeight="13.2" x14ac:dyDescent="0.25"/>
  <cols>
    <col min="1" max="1" width="39.109375" customWidth="1"/>
    <col min="2" max="1025" width="11.5546875"/>
  </cols>
  <sheetData>
    <row r="1" spans="1:5" x14ac:dyDescent="0.25">
      <c r="A1" s="9" t="s">
        <v>0</v>
      </c>
      <c r="B1" s="9"/>
      <c r="C1" s="9"/>
      <c r="D1" s="9"/>
      <c r="E1" s="9"/>
    </row>
    <row r="2" spans="1:5" x14ac:dyDescent="0.25">
      <c r="A2" s="10"/>
      <c r="E2" s="11"/>
    </row>
    <row r="3" spans="1:5" x14ac:dyDescent="0.25">
      <c r="A3" s="12" t="s">
        <v>1</v>
      </c>
      <c r="B3" s="13">
        <v>0.1</v>
      </c>
      <c r="C3" s="14">
        <v>350000</v>
      </c>
      <c r="D3" s="15">
        <f>(C3*B3)+C3</f>
        <v>385000</v>
      </c>
      <c r="E3" s="16">
        <f>(D3*B3)+D3</f>
        <v>423500</v>
      </c>
    </row>
    <row r="4" spans="1:5" x14ac:dyDescent="0.25">
      <c r="A4" s="17" t="s">
        <v>2</v>
      </c>
      <c r="E4" s="11"/>
    </row>
    <row r="5" spans="1:5" x14ac:dyDescent="0.25">
      <c r="A5" s="18" t="s">
        <v>3</v>
      </c>
      <c r="B5" s="19" t="s">
        <v>4</v>
      </c>
      <c r="C5" s="19" t="s">
        <v>5</v>
      </c>
      <c r="D5" s="19" t="s">
        <v>6</v>
      </c>
      <c r="E5" s="19" t="s">
        <v>7</v>
      </c>
    </row>
    <row r="6" spans="1:5" x14ac:dyDescent="0.25">
      <c r="A6" s="10" t="s">
        <v>8</v>
      </c>
      <c r="B6">
        <v>1.071</v>
      </c>
      <c r="C6" s="15">
        <f>(C3*B6)/1000</f>
        <v>374.85</v>
      </c>
      <c r="D6" s="15">
        <f>C6*1.01</f>
        <v>378.5985</v>
      </c>
      <c r="E6" s="16">
        <f>D6*1.01</f>
        <v>382.38448499999998</v>
      </c>
    </row>
    <row r="7" spans="1:5" x14ac:dyDescent="0.25">
      <c r="A7" s="10" t="s">
        <v>9</v>
      </c>
      <c r="B7">
        <v>1.5399999999999999E-3</v>
      </c>
      <c r="C7" s="15">
        <f>(C3*B7)/1000</f>
        <v>0.53900000000000003</v>
      </c>
      <c r="D7" s="15">
        <f>C7*1.01</f>
        <v>0.54439000000000004</v>
      </c>
      <c r="E7" s="16">
        <f>D7*1.01</f>
        <v>0.5498339000000001</v>
      </c>
    </row>
    <row r="8" spans="1:5" x14ac:dyDescent="0.25">
      <c r="A8" s="10" t="s">
        <v>10</v>
      </c>
      <c r="B8" s="20">
        <v>1.255E-2</v>
      </c>
      <c r="C8" s="15">
        <f>(C3*B8)/1000</f>
        <v>4.3925000000000001</v>
      </c>
      <c r="D8" s="15">
        <f>(D3*B8)*0.9925/1000</f>
        <v>4.7955118749999999</v>
      </c>
      <c r="E8" s="16">
        <f>(E3*B8)*0.9925/1000</f>
        <v>5.2750630625000001</v>
      </c>
    </row>
    <row r="9" spans="1:5" x14ac:dyDescent="0.25">
      <c r="A9" s="10" t="s">
        <v>11</v>
      </c>
      <c r="B9" s="20">
        <v>1.255E-2</v>
      </c>
      <c r="C9" s="15">
        <f>(C3*B9)/1000</f>
        <v>4.3925000000000001</v>
      </c>
      <c r="D9" s="15">
        <f>(D3*B9)*0.9925/1000</f>
        <v>4.7955118749999999</v>
      </c>
      <c r="E9" s="16">
        <f>(E3*B9)*0.9925/1000</f>
        <v>5.2750630625000001</v>
      </c>
    </row>
    <row r="10" spans="1:5" x14ac:dyDescent="0.25">
      <c r="A10" s="10" t="s">
        <v>12</v>
      </c>
      <c r="B10" s="20">
        <v>1.1296E-2</v>
      </c>
      <c r="C10" s="15">
        <f>(C3*B10)/1000</f>
        <v>3.9536000000000002</v>
      </c>
      <c r="D10" s="15">
        <f>(D3*B10)*0.99325/1000</f>
        <v>4.3196045199999995</v>
      </c>
      <c r="E10" s="16">
        <f>(E3*B10)*0.999325/1000</f>
        <v>4.7806268971999994</v>
      </c>
    </row>
    <row r="11" spans="1:5" x14ac:dyDescent="0.25">
      <c r="A11" s="10" t="s">
        <v>13</v>
      </c>
      <c r="B11" s="20">
        <v>1.3360000000000001</v>
      </c>
      <c r="C11" s="15">
        <f>(C3*B11)/1000</f>
        <v>467.6</v>
      </c>
      <c r="D11" s="15">
        <f>(D3*B11)*0.95/1000</f>
        <v>488.64200000000005</v>
      </c>
      <c r="E11" s="16">
        <f>(E3*B11)*0.95/1000</f>
        <v>537.50619999999992</v>
      </c>
    </row>
    <row r="12" spans="1:5" x14ac:dyDescent="0.25">
      <c r="A12" s="10" t="s">
        <v>14</v>
      </c>
      <c r="B12" s="20">
        <v>2.0400000000000001E-3</v>
      </c>
      <c r="C12" s="15">
        <f>(C3*B12)/1000</f>
        <v>0.71399999999999997</v>
      </c>
      <c r="D12" s="15">
        <f>(D3*B12)/1000</f>
        <v>0.7854000000000001</v>
      </c>
      <c r="E12" s="16">
        <f>(E3*B12)/1000</f>
        <v>0.86394000000000004</v>
      </c>
    </row>
    <row r="13" spans="1:5" x14ac:dyDescent="0.25">
      <c r="A13" s="10" t="s">
        <v>15</v>
      </c>
      <c r="B13" s="20">
        <v>0.1714</v>
      </c>
      <c r="C13" s="15">
        <f>(C3*B13)/1000</f>
        <v>59.99</v>
      </c>
      <c r="D13" s="15">
        <f>(D3*B13)*0.9887/1000</f>
        <v>65.243324299999998</v>
      </c>
      <c r="E13" s="16">
        <f>(E3*B13)*0.9887/1000</f>
        <v>71.767656729999999</v>
      </c>
    </row>
    <row r="14" spans="1:5" x14ac:dyDescent="0.25">
      <c r="A14" s="10" t="s">
        <v>16</v>
      </c>
      <c r="B14" s="20">
        <v>6.2999999999999998E-6</v>
      </c>
      <c r="C14" s="15">
        <f>(C3*B14)/1000</f>
        <v>2.2049999999999999E-3</v>
      </c>
      <c r="D14" s="15">
        <f>(D3*B14)/1000</f>
        <v>2.4255000000000001E-3</v>
      </c>
      <c r="E14" s="16">
        <f>(E3*B14)/1000</f>
        <v>2.6680499999999999E-3</v>
      </c>
    </row>
    <row r="15" spans="1:5" x14ac:dyDescent="0.25">
      <c r="A15" s="10" t="s">
        <v>17</v>
      </c>
      <c r="B15" s="20">
        <v>4.3110000000000002E-2</v>
      </c>
      <c r="C15" s="15">
        <f>(C3*B15)/1000</f>
        <v>15.0885</v>
      </c>
      <c r="D15" s="15">
        <f>(D3*B15)*0.997/1000</f>
        <v>16.547557950000002</v>
      </c>
      <c r="E15" s="16">
        <f>(E3*B15)*0.997/1000</f>
        <v>18.202313745000001</v>
      </c>
    </row>
    <row r="16" spans="1:5" x14ac:dyDescent="0.25">
      <c r="A16" s="10" t="s">
        <v>18</v>
      </c>
      <c r="B16" s="21">
        <v>1.4999</v>
      </c>
      <c r="C16" s="15">
        <f>(C3*B16)/1000</f>
        <v>524.96500000000003</v>
      </c>
      <c r="D16" s="15">
        <f>(D3*B16)/1000</f>
        <v>577.4615</v>
      </c>
      <c r="E16" s="16">
        <f>(E3*B16)/1000</f>
        <v>635.20765000000006</v>
      </c>
    </row>
    <row r="17" spans="1:5" x14ac:dyDescent="0.25">
      <c r="A17" s="10" t="s">
        <v>19</v>
      </c>
      <c r="B17" s="20">
        <v>0.39400000000000002</v>
      </c>
      <c r="C17" s="15">
        <f>(C3*B17)/1000</f>
        <v>137.9</v>
      </c>
      <c r="D17" s="15">
        <f>(D3*B17)*0.9775/1000</f>
        <v>148.27697499999999</v>
      </c>
      <c r="E17" s="16">
        <f>(E3*B17)*0.9775/1000</f>
        <v>163.10467250000002</v>
      </c>
    </row>
    <row r="18" spans="1:5" x14ac:dyDescent="0.25">
      <c r="A18" s="10" t="s">
        <v>20</v>
      </c>
      <c r="B18" s="20">
        <v>5.1000000000000004E-4</v>
      </c>
      <c r="C18" s="15">
        <f>(C3*B18)/1000</f>
        <v>0.17849999999999999</v>
      </c>
      <c r="D18" s="15">
        <f>(D3*B18)/1000</f>
        <v>0.19635000000000002</v>
      </c>
      <c r="E18" s="16">
        <f>(E3*B18)/1000</f>
        <v>0.21598500000000001</v>
      </c>
    </row>
    <row r="19" spans="1:5" x14ac:dyDescent="0.25">
      <c r="A19" s="10" t="s">
        <v>21</v>
      </c>
      <c r="B19" s="20">
        <v>0.67076000000000002</v>
      </c>
      <c r="C19" s="15">
        <f>(C3*B19)/1000</f>
        <v>234.76599999999999</v>
      </c>
      <c r="D19" s="15">
        <f>(D3*B19)*0.9428/1000</f>
        <v>243.47112328</v>
      </c>
      <c r="E19" s="16">
        <f>(E3*B19)*0.9428/1000</f>
        <v>267.81823560799995</v>
      </c>
    </row>
    <row r="20" spans="1:5" x14ac:dyDescent="0.25">
      <c r="A20" s="10" t="s">
        <v>22</v>
      </c>
      <c r="B20">
        <v>3.4590000000000001</v>
      </c>
      <c r="C20" s="15">
        <f>(C3*B20)/1000</f>
        <v>1210.6500000000001</v>
      </c>
      <c r="D20" s="22"/>
      <c r="E20" s="23"/>
    </row>
    <row r="21" spans="1:5" x14ac:dyDescent="0.25">
      <c r="A21" s="10" t="s">
        <v>23</v>
      </c>
      <c r="B21" s="20">
        <v>8.6800000000000002E-3</v>
      </c>
      <c r="C21" s="15">
        <f>(C3*B21)/1000</f>
        <v>3.0379999999999998</v>
      </c>
      <c r="D21" s="15">
        <f>(D3*B21)*0.99758/1000</f>
        <v>3.3337128440000003</v>
      </c>
      <c r="E21" s="16">
        <f>(E3*B21)*0.99758/1000</f>
        <v>3.6670841284000004</v>
      </c>
    </row>
    <row r="22" spans="1:5" x14ac:dyDescent="0.25">
      <c r="A22" s="10" t="s">
        <v>24</v>
      </c>
      <c r="B22" s="20">
        <v>1.8754999999999999</v>
      </c>
      <c r="C22" s="15">
        <f>(C3*B22)/1000</f>
        <v>656.42499999999995</v>
      </c>
      <c r="D22" s="15">
        <f>(D3*B22)/1000</f>
        <v>722.0675</v>
      </c>
      <c r="E22" s="16">
        <f>(E3*B22)/1000</f>
        <v>794.27425000000005</v>
      </c>
    </row>
    <row r="23" spans="1:5" x14ac:dyDescent="0.25">
      <c r="A23" s="10" t="s">
        <v>25</v>
      </c>
      <c r="B23" s="20">
        <v>1.0186999999999999</v>
      </c>
      <c r="C23" s="15">
        <f>(C3*B23)/1000</f>
        <v>356.54500000000002</v>
      </c>
      <c r="D23" s="15">
        <f>(D3*B23)/1000</f>
        <v>392.1995</v>
      </c>
      <c r="E23" s="16">
        <f>(E3*B23)/1000</f>
        <v>431.41944999999993</v>
      </c>
    </row>
    <row r="24" spans="1:5" x14ac:dyDescent="0.25">
      <c r="A24" s="10" t="s">
        <v>26</v>
      </c>
      <c r="B24">
        <v>0</v>
      </c>
      <c r="C24" s="15">
        <f>(C3*B24)/1000</f>
        <v>0</v>
      </c>
      <c r="D24" s="15">
        <f>(D3*B24)/1000</f>
        <v>0</v>
      </c>
      <c r="E24" s="16">
        <f>(E3*B24)/1000</f>
        <v>0</v>
      </c>
    </row>
    <row r="25" spans="1:5" x14ac:dyDescent="0.25">
      <c r="A25" s="24"/>
      <c r="E25" s="11"/>
    </row>
    <row r="26" spans="1:5" x14ac:dyDescent="0.25">
      <c r="A26" s="24" t="s">
        <v>27</v>
      </c>
      <c r="B26" s="14">
        <v>1.5</v>
      </c>
      <c r="C26" s="25"/>
      <c r="D26" s="15">
        <f>(D3*B26)/1000</f>
        <v>577.5</v>
      </c>
      <c r="E26" s="16">
        <f>(E3*B26)/1000</f>
        <v>635.25</v>
      </c>
    </row>
    <row r="27" spans="1:5" x14ac:dyDescent="0.25">
      <c r="A27" s="24"/>
      <c r="E27" s="11"/>
    </row>
    <row r="28" spans="1:5" x14ac:dyDescent="0.25">
      <c r="A28" s="10" t="s">
        <v>28</v>
      </c>
      <c r="D28" s="26">
        <f>(D3*0.33)/1000</f>
        <v>127.05</v>
      </c>
      <c r="E28" s="27"/>
    </row>
    <row r="29" spans="1:5" x14ac:dyDescent="0.25">
      <c r="A29" s="10" t="s">
        <v>29</v>
      </c>
      <c r="D29" s="15">
        <f>(D3*0.93)/1000</f>
        <v>358.05</v>
      </c>
      <c r="E29" s="16">
        <f>D29-(D29/B3)/100</f>
        <v>322.245</v>
      </c>
    </row>
    <row r="30" spans="1:5" x14ac:dyDescent="0.25">
      <c r="A30" s="10"/>
      <c r="E30" s="11"/>
    </row>
    <row r="31" spans="1:5" x14ac:dyDescent="0.25">
      <c r="A31" s="24" t="s">
        <v>30</v>
      </c>
      <c r="C31" s="28">
        <f>SUM(C6:C30)</f>
        <v>4055.9898050000002</v>
      </c>
      <c r="D31" s="28">
        <f>SUM(D6:D26)+D29-D28</f>
        <v>3859.7808871440002</v>
      </c>
      <c r="E31" s="29">
        <f>SUM(E6:E30)</f>
        <v>4279.8101776836002</v>
      </c>
    </row>
    <row r="32" spans="1:5" x14ac:dyDescent="0.25">
      <c r="A32" s="30" t="s">
        <v>31</v>
      </c>
      <c r="B32" s="31"/>
      <c r="C32" s="32"/>
      <c r="D32" s="33">
        <f>D31-C31</f>
        <v>-196.20891785599997</v>
      </c>
      <c r="E32" s="34">
        <f>E31-D31</f>
        <v>420.02929053959997</v>
      </c>
    </row>
    <row r="33" spans="1:5" x14ac:dyDescent="0.25">
      <c r="A33" s="8" t="s">
        <v>32</v>
      </c>
      <c r="B33" s="8"/>
      <c r="C33" s="8"/>
      <c r="D33" s="8"/>
      <c r="E33" s="8"/>
    </row>
    <row r="34" spans="1:5" x14ac:dyDescent="0.25">
      <c r="A34" s="7" t="s">
        <v>33</v>
      </c>
      <c r="B34" s="7"/>
      <c r="C34" s="7"/>
      <c r="D34" s="7"/>
      <c r="E34" s="7"/>
    </row>
    <row r="35" spans="1:5" x14ac:dyDescent="0.25">
      <c r="A35" s="6" t="s">
        <v>34</v>
      </c>
      <c r="B35" s="6"/>
      <c r="C35" s="6"/>
      <c r="D35" s="6"/>
      <c r="E35" s="6"/>
    </row>
    <row r="36" spans="1:5" ht="23.85" customHeight="1" x14ac:dyDescent="0.25">
      <c r="A36" s="5" t="s">
        <v>35</v>
      </c>
      <c r="B36" s="5"/>
      <c r="C36" s="5"/>
      <c r="D36" s="5"/>
      <c r="E36" s="5"/>
    </row>
    <row r="37" spans="1:5" x14ac:dyDescent="0.25">
      <c r="A37" s="6" t="s">
        <v>36</v>
      </c>
      <c r="B37" s="6"/>
      <c r="C37" s="6"/>
      <c r="D37" s="6"/>
      <c r="E37" s="6"/>
    </row>
    <row r="38" spans="1:5" x14ac:dyDescent="0.25">
      <c r="A38" s="6" t="s">
        <v>37</v>
      </c>
      <c r="B38" s="6"/>
      <c r="C38" s="6"/>
      <c r="D38" s="6"/>
      <c r="E38" s="6"/>
    </row>
    <row r="39" spans="1:5" x14ac:dyDescent="0.25">
      <c r="A39" s="4" t="s">
        <v>38</v>
      </c>
      <c r="B39" s="4"/>
      <c r="C39" s="4"/>
      <c r="D39" s="4"/>
      <c r="E39" s="4"/>
    </row>
    <row r="40" spans="1:5" x14ac:dyDescent="0.25">
      <c r="A40" s="3" t="s">
        <v>39</v>
      </c>
      <c r="B40" s="3"/>
      <c r="C40" s="3"/>
      <c r="D40" s="3"/>
      <c r="E40" s="3"/>
    </row>
    <row r="42" spans="1:5" ht="24" customHeight="1" x14ac:dyDescent="0.25">
      <c r="A42" s="2" t="s">
        <v>40</v>
      </c>
      <c r="B42" s="2"/>
      <c r="C42" s="2"/>
      <c r="D42" s="2"/>
      <c r="E42" s="2"/>
    </row>
    <row r="44" spans="1:5" ht="24" customHeight="1" x14ac:dyDescent="0.25">
      <c r="A44" s="2" t="s">
        <v>41</v>
      </c>
      <c r="B44" s="2"/>
      <c r="C44" s="2"/>
      <c r="D44" s="2"/>
      <c r="E44" s="2"/>
    </row>
    <row r="46" spans="1:5" ht="24" customHeight="1" x14ac:dyDescent="0.25">
      <c r="A46" s="1" t="s">
        <v>42</v>
      </c>
      <c r="B46" s="1"/>
      <c r="C46" s="1"/>
      <c r="D46" s="1"/>
      <c r="E46" s="1"/>
    </row>
  </sheetData>
  <mergeCells count="12">
    <mergeCell ref="A44:E44"/>
    <mergeCell ref="A46:E46"/>
    <mergeCell ref="A37:E37"/>
    <mergeCell ref="A38:E38"/>
    <mergeCell ref="A39:E39"/>
    <mergeCell ref="A40:E40"/>
    <mergeCell ref="A42:E42"/>
    <mergeCell ref="A1:E1"/>
    <mergeCell ref="A33:E33"/>
    <mergeCell ref="A34:E34"/>
    <mergeCell ref="A35:E35"/>
    <mergeCell ref="A36:E36"/>
  </mergeCells>
  <hyperlinks>
    <hyperlink ref="A46" r:id="rId1" xr:uid="{00000000-0004-0000-0000-000000000000}"/>
  </hyperlinks>
  <pageMargins left="0.78749999999999998" right="0.78749999999999998" top="1.05277777777778" bottom="1.05277777777778" header="0.78749999999999998" footer="0.78749999999999998"/>
  <pageSetup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2904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Andi Schwartz</dc:creator>
  <dc:description/>
  <cp:lastModifiedBy>Andi Schwartz</cp:lastModifiedBy>
  <cp:revision>32</cp:revision>
  <dcterms:created xsi:type="dcterms:W3CDTF">2018-03-22T08:22:37Z</dcterms:created>
  <dcterms:modified xsi:type="dcterms:W3CDTF">2018-04-04T15:53:30Z</dcterms:modified>
  <dc:language>en-US</dc:language>
</cp:coreProperties>
</file>